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lkp-2\im\HQ\Market\Market_communication\Marketing_material\White_papers_and_articles\Pathology\Business case pathology\"/>
    </mc:Choice>
  </mc:AlternateContent>
  <xr:revisionPtr revIDLastSave="0" documentId="13_ncr:1_{3B1CF850-1D81-4534-9F74-689D74B6F981}" xr6:coauthVersionLast="45" xr6:coauthVersionMax="45" xr10:uidLastSave="{00000000-0000-0000-0000-000000000000}"/>
  <bookViews>
    <workbookView xWindow="-120" yWindow="-120" windowWidth="29040" windowHeight="15840" xr2:uid="{D3755A25-4ECE-4457-A0B8-7B6E90F881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32" i="1"/>
  <c r="F19" i="1"/>
  <c r="F38" i="1" l="1"/>
  <c r="F37" i="1"/>
  <c r="C13" i="1"/>
  <c r="F14" i="1" s="1"/>
  <c r="F11" i="1" s="1"/>
  <c r="F36" i="1" l="1"/>
  <c r="D78" i="1"/>
  <c r="D71" i="1"/>
  <c r="D79" i="1"/>
  <c r="D72" i="1"/>
  <c r="D70" i="1"/>
  <c r="D76" i="1"/>
  <c r="D77" i="1"/>
  <c r="D73" i="1"/>
  <c r="D74" i="1"/>
  <c r="D75" i="1"/>
  <c r="E75" i="1" l="1"/>
  <c r="E77" i="1"/>
  <c r="E78" i="1"/>
  <c r="F9" i="1"/>
  <c r="E79" i="1"/>
  <c r="E71" i="1"/>
  <c r="E70" i="1"/>
  <c r="E76" i="1"/>
  <c r="E72" i="1"/>
  <c r="E73" i="1"/>
  <c r="E74" i="1"/>
  <c r="F8" i="1"/>
  <c r="C70" i="1" s="1"/>
  <c r="C71" i="1" s="1"/>
  <c r="C72" i="1" s="1"/>
  <c r="C73" i="1" s="1"/>
  <c r="C74" i="1" s="1"/>
  <c r="C75" i="1" s="1"/>
  <c r="C76" i="1" s="1"/>
  <c r="C77" i="1" s="1"/>
  <c r="C78" i="1" s="1"/>
  <c r="C79" i="1" s="1"/>
</calcChain>
</file>

<file path=xl/sharedStrings.xml><?xml version="1.0" encoding="utf-8"?>
<sst xmlns="http://schemas.openxmlformats.org/spreadsheetml/2006/main" count="77" uniqueCount="73">
  <si>
    <t>Multicenter, interlab transports</t>
  </si>
  <si>
    <t>Increasing lab efficiency</t>
  </si>
  <si>
    <t>Reduced cost for glass archiving</t>
  </si>
  <si>
    <t>Real estate savings</t>
  </si>
  <si>
    <t>Business case: Digital pathology</t>
  </si>
  <si>
    <t>Annual cost</t>
  </si>
  <si>
    <t>Comments</t>
  </si>
  <si>
    <t>Annual savings</t>
  </si>
  <si>
    <t>Increased annual revenue</t>
  </si>
  <si>
    <t>Implementation cost</t>
  </si>
  <si>
    <t>Increased pathologist efficiency</t>
  </si>
  <si>
    <t>Pathologist savings</t>
  </si>
  <si>
    <t>Add the annual case volume</t>
  </si>
  <si>
    <t>Add info from budget quote</t>
  </si>
  <si>
    <t xml:space="preserve">IT infrastructure </t>
  </si>
  <si>
    <t>PACS</t>
  </si>
  <si>
    <t>Scanners</t>
  </si>
  <si>
    <t>Clients</t>
  </si>
  <si>
    <t>Telepathology services</t>
  </si>
  <si>
    <t>Macro cameras</t>
  </si>
  <si>
    <t xml:space="preserve">Data storage </t>
  </si>
  <si>
    <t>Add budget quote based on your annual case volume</t>
  </si>
  <si>
    <t>Add budget quote from LIS vendor based on integration level</t>
  </si>
  <si>
    <t>Annual result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</si>
  <si>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</si>
  <si>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</si>
  <si>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</si>
  <si>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</si>
  <si>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</si>
  <si>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</si>
  <si>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</si>
  <si>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</si>
  <si>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</si>
  <si>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</si>
  <si>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Accumulated</t>
  </si>
  <si>
    <t>Graph calculations</t>
  </si>
  <si>
    <t>Sum of savings</t>
  </si>
  <si>
    <t>Sum of increased annual revenue</t>
  </si>
  <si>
    <t>Sum of annual cost</t>
  </si>
  <si>
    <t>Return on investments in years</t>
  </si>
  <si>
    <r>
      <t>Only edit</t>
    </r>
    <r>
      <rPr>
        <sz val="10"/>
        <color theme="4"/>
        <rFont val="Arial"/>
        <family val="2"/>
      </rPr>
      <t xml:space="preserve"> light blue cells</t>
    </r>
  </si>
  <si>
    <t>Instructions</t>
  </si>
  <si>
    <t>Annual savings and increased revenue minus annual cost</t>
  </si>
  <si>
    <t>ROI based on annual result and the initial investment</t>
  </si>
  <si>
    <t>Labor cost pathologists</t>
  </si>
  <si>
    <t>Add the labor cost for all pathologists at the lab, including taxes, social fees, and insurances depending on your national regulations</t>
  </si>
  <si>
    <t>FTE/10 000 cases</t>
  </si>
  <si>
    <t>Decreased need for lab technicians</t>
  </si>
  <si>
    <t>Add the FTE cost of one lab technician, including taxes, social fees, and insurances depending on your national regulations</t>
  </si>
  <si>
    <t>Lab technician cost</t>
  </si>
  <si>
    <t>Reduced cost for SLA breaches</t>
  </si>
  <si>
    <t>Add the existing breaches fees you have that can be reduced</t>
  </si>
  <si>
    <t>Reduced cost from referring work to other laboratories</t>
  </si>
  <si>
    <t>Add the existing referral fees you have that can be reduced</t>
  </si>
  <si>
    <t>Reduced microscope investments</t>
  </si>
  <si>
    <t>Add your annual microscope cost, including multiheaded microscopes</t>
  </si>
  <si>
    <t xml:space="preserve">Add your bills for transportation of cases </t>
  </si>
  <si>
    <t>Add potential real estate savings for pathologists based on your real estate cost</t>
  </si>
  <si>
    <t>Add potential additional profit from external referrals</t>
  </si>
  <si>
    <t>Increase in work from other institutions</t>
  </si>
  <si>
    <t>Vendor implementation project</t>
  </si>
  <si>
    <t>Sum of implementation cost</t>
  </si>
  <si>
    <t>Add estimate of own resources needed</t>
  </si>
  <si>
    <t>Lab resources for implementation</t>
  </si>
  <si>
    <t>LIS integrations</t>
  </si>
  <si>
    <t>Add budget quote for IT infrastructure, including servers, hosting, and possible network improvements</t>
  </si>
  <si>
    <t>Add budget quote depending on how long you store the images and the size of the images</t>
  </si>
  <si>
    <t>Add budget quote based on number of concurrent users</t>
  </si>
  <si>
    <t>Add budget quote based on number of grossing stations</t>
  </si>
  <si>
    <t>Number of cases</t>
  </si>
  <si>
    <r>
      <t xml:space="preserve">This spreadsheet is an amendment to: </t>
    </r>
    <r>
      <rPr>
        <i/>
        <sz val="10"/>
        <color theme="0" tint="-0.499984740745262"/>
        <rFont val="Arial"/>
        <family val="2"/>
      </rPr>
      <t>Guidance on how to create a business case for digital pathology</t>
    </r>
    <r>
      <rPr>
        <sz val="10"/>
        <color theme="0" tint="-0.499984740745262"/>
        <rFont val="Arial"/>
        <family val="2"/>
      </rPr>
      <t>; published by Sectra in November 2020</t>
    </r>
  </si>
  <si>
    <t>Use your local currency; the calculator is currency independent</t>
  </si>
  <si>
    <t>Add potential real estate savings for glass archives based on your real estate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</si>
</sst>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6"/>
      <color theme="0" tint="-0.499984740745262"/>
      <name val="Calibri"/>
      <family val="2"/>
      <scheme val="minor"/>
    </font>
    <font>
      <i/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0" fillId="2" borderId="0" xfId="0" applyFill="1"/>
    <xf numFmtId="164" fontId="0" fillId="2" borderId="0" xfId="1" applyNumberFormat="1" applyFont="1" applyFill="1"/>
    <xf numFmtId="165" fontId="0" fillId="2" borderId="0" xfId="1" applyNumberFormat="1" applyFont="1" applyFill="1"/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0" fillId="0" borderId="0" xfId="1" applyNumberFormat="1" applyFont="1" applyFill="1"/>
    <xf numFmtId="165" fontId="0" fillId="2" borderId="0" xfId="0" applyNumberFormat="1" applyFill="1"/>
    <xf numFmtId="0" fontId="5" fillId="2" borderId="0" xfId="0" applyFont="1" applyFill="1"/>
    <xf numFmtId="165" fontId="6" fillId="0" borderId="0" xfId="1" applyNumberFormat="1" applyFont="1" applyFill="1"/>
    <xf numFmtId="0" fontId="5" fillId="0" borderId="0" xfId="0" applyFont="1" applyFill="1"/>
    <xf numFmtId="0" fontId="7" fillId="0" borderId="0" xfId="0" applyFont="1" applyFill="1" applyBorder="1"/>
    <xf numFmtId="165" fontId="6" fillId="2" borderId="0" xfId="1" applyNumberFormat="1" applyFont="1" applyFill="1"/>
    <xf numFmtId="0" fontId="7" fillId="2" borderId="0" xfId="0" applyFont="1" applyFill="1" applyBorder="1"/>
    <xf numFmtId="0" fontId="9" fillId="2" borderId="0" xfId="0" applyFont="1" applyFill="1"/>
    <xf numFmtId="0" fontId="1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165" fontId="14" fillId="4" borderId="0" xfId="1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6" fillId="7" borderId="0" xfId="0" applyFont="1" applyFill="1" applyBorder="1" applyAlignment="1">
      <alignment vertical="center"/>
    </xf>
    <xf numFmtId="165" fontId="13" fillId="2" borderId="0" xfId="1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4" borderId="0" xfId="0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166" fontId="13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vertical="center"/>
    </xf>
    <xf numFmtId="165" fontId="13" fillId="5" borderId="0" xfId="1" applyNumberFormat="1" applyFont="1" applyFill="1" applyAlignment="1">
      <alignment vertical="center"/>
    </xf>
    <xf numFmtId="165" fontId="13" fillId="6" borderId="0" xfId="1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165" fontId="12" fillId="3" borderId="0" xfId="1" applyNumberFormat="1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5" fontId="10" fillId="7" borderId="0" xfId="1" applyNumberFormat="1" applyFont="1" applyFill="1" applyBorder="1" applyAlignment="1">
      <alignment vertical="center"/>
    </xf>
    <xf numFmtId="165" fontId="11" fillId="7" borderId="0" xfId="1" applyNumberFormat="1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0" fontId="19" fillId="2" borderId="0" xfId="0" applyFont="1" applyFill="1" applyBorder="1"/>
    <xf numFmtId="0" fontId="19" fillId="0" borderId="0" xfId="0" applyFont="1" applyFill="1" applyBorder="1"/>
    <xf numFmtId="0" fontId="1" fillId="0" borderId="0" xfId="0" applyFont="1"/>
    <xf numFmtId="2" fontId="10" fillId="7" borderId="0" xfId="0" applyNumberFormat="1" applyFont="1" applyFill="1" applyBorder="1" applyAlignment="1">
      <alignment vertical="center"/>
    </xf>
    <xf numFmtId="0" fontId="1" fillId="2" borderId="0" xfId="0" applyFont="1" applyFill="1"/>
    <xf numFmtId="0" fontId="8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Business case Digital pathology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Sheet1!$D$69</c:f>
              <c:strCache>
                <c:ptCount val="1"/>
                <c:pt idx="0">
                  <c:v>Annual savings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Sheet1!$B$70:$B$79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Sheet1!$D$70:$D$79</c:f>
              <c:numCache>
                <c:formatCode>_-* #\ ##0_-;\-* #\ ##0_-;_-* "-"??_-;_-@_-</c:formatCode>
                <c:ptCount val="10"/>
                <c:pt idx="0">
                  <c:v>980.2</c:v>
                </c:pt>
                <c:pt idx="1">
                  <c:v>980.2</c:v>
                </c:pt>
                <c:pt idx="2">
                  <c:v>980.2</c:v>
                </c:pt>
                <c:pt idx="3">
                  <c:v>980.2</c:v>
                </c:pt>
                <c:pt idx="4">
                  <c:v>980.2</c:v>
                </c:pt>
                <c:pt idx="5">
                  <c:v>980.2</c:v>
                </c:pt>
                <c:pt idx="6">
                  <c:v>980.2</c:v>
                </c:pt>
                <c:pt idx="7">
                  <c:v>980.2</c:v>
                </c:pt>
                <c:pt idx="8">
                  <c:v>980.2</c:v>
                </c:pt>
                <c:pt idx="9">
                  <c:v>980.2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0-40EC-96FE-B50A25A7B22C}"/>
            </c:ext>
          </c:extLst>
        </c:ser>
        <c:ser>
          <c:idx val="2"/>
          <c:order val="2"/>
          <c:tx>
            <c:strRef>
              <c:f>Sheet1!$E$69</c:f>
              <c:strCache>
                <c:ptCount val="1"/>
                <c:pt idx="0">
                  <c:v>Annual cost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Sheet1!$B$70:$B$79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Sheet1!$E$70:$E$79</c:f>
              <c:numCache>
                <c:formatCode>_-* #\ ##0_-;\-* #\ ##0_-;_-* "-"??_-;_-@_-</c:formatCode>
                <c:ptCount val="10"/>
                <c:pt idx="0">
                  <c:v>-1047</c:v>
                </c:pt>
                <c:pt idx="1">
                  <c:v>-747</c:v>
                </c:pt>
                <c:pt idx="2">
                  <c:v>-747</c:v>
                </c:pt>
                <c:pt idx="3">
                  <c:v>-747</c:v>
                </c:pt>
                <c:pt idx="4">
                  <c:v>-747</c:v>
                </c:pt>
                <c:pt idx="5">
                  <c:v>-747</c:v>
                </c:pt>
                <c:pt idx="6">
                  <c:v>-747</c:v>
                </c:pt>
                <c:pt idx="7">
                  <c:v>-747</c:v>
                </c:pt>
                <c:pt idx="8">
                  <c:v>-747</c:v>
                </c:pt>
                <c:pt idx="9">
                  <c:v>-747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0-40EC-96FE-B50A25A7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398952"/>
        <c:axId val="1026401904"/>
      </c:barChart>
      <c:lineChart>
        <c:grouping val="standard"/>
        <c:varyColors val="0"/>
        <c:ser>
          <c:idx val="0"/>
          <c:order val="0"/>
          <c:tx>
            <c:strRef>
              <c:f>Sheet1!$C$69</c:f>
              <c:strCache>
                <c:ptCount val="1"/>
                <c:pt idx="0">
                  <c:v>Accumulated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Sheet1!$B$70:$B$79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Sheet1!$C$70:$C$79</c:f>
              <c:numCache>
                <c:formatCode>_-* #\ ##0_-;\-* #\ ##0_-;_-* "-"??_-;_-@_-</c:formatCode>
                <c:ptCount val="10"/>
                <c:pt idx="0">
                  <c:v>-66.799999999999955</c:v>
                </c:pt>
                <c:pt idx="1">
                  <c:v>166.40000000000009</c:v>
                </c:pt>
                <c:pt idx="2">
                  <c:v>399.60000000000014</c:v>
                </c:pt>
                <c:pt idx="3">
                  <c:v>632.80000000000018</c:v>
                </c:pt>
                <c:pt idx="4">
                  <c:v>866.00000000000023</c:v>
                </c:pt>
                <c:pt idx="5">
                  <c:v>1099.2000000000003</c:v>
                </c:pt>
                <c:pt idx="6">
                  <c:v>1332.4000000000003</c:v>
                </c:pt>
                <c:pt idx="7">
                  <c:v>1565.6000000000004</c:v>
                </c:pt>
                <c:pt idx="8">
                  <c:v>1798.8000000000004</c:v>
                </c:pt>
                <c:pt idx="9">
                  <c:v>2032.0000000000005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0-40EC-96FE-B50A25A7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98952"/>
        <c:axId val="1026401904"/>
      </c:lineChart>
      <c:catAx>
        <c:axId val="102639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401904"/>
        <c:crosses val="autoZero"/>
        <c:auto val="1"/>
        <c:lblAlgn val="ctr"/>
        <c:lblOffset val="100"/>
        <c:noMultiLvlLbl val="0"/>
      </c:catAx>
      <c:valAx>
        <c:axId val="1026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39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436389</xdr:colOff>
      <xdr:row>45</xdr:row>
      <xdr:rowOff>168409</xdr:rowOff>
    </xdr:from>
    <xdr:to>
      <xdr:col>7</xdr:col>
      <xdr:colOff>215314</xdr:colOff>
      <xdr:row>65</xdr:row>
      <xdr:rowOff>165687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49F0F0-73EC-48E8-BBC7-DA8FFAF0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B8DD-17CB-4185-9603-4F06499BE7DE}">
  <dimension ref="A1:P106"/>
  <sheetViews>
    <sheetView tabSelected="1" zoomScaleNormal="100" workbookViewId="0">
      <selection activeCell="B2" sqref="B2:G2"/>
    </sheetView>
  </sheetViews>
  <sheetFormatPr defaultRowHeight="15" x14ac:dyDescent="0.25"/>
  <cols>
    <col min="1" max="1" width="4" style="2" customWidth="1"/>
    <col min="2" max="2" width="48.140625" customWidth="1"/>
    <col min="3" max="3" width="12.85546875" bestFit="1" customWidth="1"/>
    <col min="4" max="4" width="14" customWidth="1"/>
    <col min="5" max="5" width="9.7109375" customWidth="1"/>
    <col min="6" max="6" width="21.28515625" bestFit="1" customWidth="1"/>
    <col min="7" max="7" width="6" customWidth="1"/>
    <col min="8" max="8" width="122.7109375" customWidth="1"/>
    <col min="9" max="10" width="122.7109375" style="2" customWidth="1"/>
    <col min="11" max="16" width="26.85546875" style="1" customWidth="1"/>
  </cols>
  <sheetData>
    <row r="1" spans="1:16" ht="25.5" x14ac:dyDescent="0.25">
      <c r="B1" s="2"/>
      <c r="C1" s="2"/>
      <c r="D1" s="2"/>
      <c r="E1" s="2"/>
      <c r="F1" s="2"/>
      <c r="G1" s="2"/>
      <c r="H1" s="36" t="s">
        <v>70</v>
      </c>
    </row>
    <row r="2" spans="1:16" ht="30" x14ac:dyDescent="0.4">
      <c r="B2" s="46" t="s">
        <v>4</v>
      </c>
      <c r="C2" s="46"/>
      <c r="D2" s="46"/>
      <c r="E2" s="46"/>
      <c r="F2" s="46"/>
      <c r="G2" s="46"/>
      <c r="H2" s="15"/>
    </row>
    <row r="3" spans="1:16" x14ac:dyDescent="0.25">
      <c r="B3" s="2"/>
      <c r="C3" s="2"/>
      <c r="D3" s="2"/>
      <c r="E3" s="2"/>
      <c r="F3" s="2"/>
      <c r="G3" s="2"/>
      <c r="H3" s="2"/>
    </row>
    <row r="4" spans="1:16" ht="18" customHeight="1" x14ac:dyDescent="0.25">
      <c r="B4" s="18" t="s">
        <v>41</v>
      </c>
      <c r="C4" s="19"/>
      <c r="D4" s="19"/>
      <c r="E4" s="19"/>
      <c r="F4" s="19"/>
      <c r="G4" s="19"/>
      <c r="H4" s="20" t="s">
        <v>6</v>
      </c>
      <c r="I4" s="13"/>
      <c r="J4" s="13"/>
      <c r="K4" s="10"/>
      <c r="L4" s="10"/>
      <c r="M4" s="10"/>
      <c r="N4" s="10"/>
      <c r="O4" s="10"/>
      <c r="P4" s="10"/>
    </row>
    <row r="5" spans="1:16" ht="18" customHeight="1" x14ac:dyDescent="0.25">
      <c r="B5" s="19" t="s">
        <v>40</v>
      </c>
      <c r="C5" s="19"/>
      <c r="D5" s="19"/>
      <c r="E5" s="19"/>
      <c r="F5" s="19"/>
      <c r="G5" s="19"/>
      <c r="H5" s="19"/>
    </row>
    <row r="6" spans="1:16" ht="18" customHeight="1" x14ac:dyDescent="0.25">
      <c r="B6" s="19" t="s">
        <v>71</v>
      </c>
      <c r="C6" s="19"/>
      <c r="D6" s="19"/>
      <c r="E6" s="19"/>
      <c r="F6" s="19"/>
      <c r="G6" s="19"/>
      <c r="H6" s="19"/>
    </row>
    <row r="7" spans="1:16" ht="18" customHeight="1" x14ac:dyDescent="0.25">
      <c r="B7" s="21"/>
      <c r="C7" s="21"/>
      <c r="D7" s="21"/>
      <c r="E7" s="21"/>
      <c r="F7" s="21"/>
      <c r="G7" s="21"/>
      <c r="H7" s="21"/>
    </row>
    <row r="8" spans="1:16" s="43" customFormat="1" ht="26.1" customHeight="1" x14ac:dyDescent="0.35">
      <c r="A8" s="45"/>
      <c r="B8" s="37" t="s">
        <v>23</v>
      </c>
      <c r="C8" s="37"/>
      <c r="D8" s="37"/>
      <c r="E8" s="37"/>
      <c r="F8" s="38">
        <f>F11+F28-F36</f>
        <v>233.20000000000005</v>
      </c>
      <c r="G8" s="39"/>
      <c r="H8" s="22" t="s">
        <v>42</v>
      </c>
      <c r="I8" s="41"/>
      <c r="J8" s="41"/>
      <c r="K8" s="42"/>
      <c r="L8" s="42"/>
      <c r="M8" s="42"/>
      <c r="N8" s="42"/>
      <c r="O8" s="42"/>
      <c r="P8" s="42"/>
    </row>
    <row r="9" spans="1:16" s="43" customFormat="1" ht="26.1" customHeight="1" x14ac:dyDescent="0.35">
      <c r="A9" s="45"/>
      <c r="B9" s="37" t="s">
        <v>39</v>
      </c>
      <c r="C9" s="37"/>
      <c r="D9" s="37"/>
      <c r="E9" s="37"/>
      <c r="F9" s="44">
        <f>IF(F11+F28&lt;F36,"increaset patient savety and savings beyond the pathology department needs to be included in the business case",(F32/(F11+F28-F36)))</f>
        <v>1.2864493996569466</v>
      </c>
      <c r="G9" s="40"/>
      <c r="H9" s="22" t="s">
        <v>43</v>
      </c>
      <c r="I9" s="41"/>
      <c r="J9" s="41"/>
      <c r="K9" s="42"/>
      <c r="L9" s="42"/>
      <c r="M9" s="42"/>
      <c r="N9" s="42"/>
      <c r="O9" s="42"/>
      <c r="P9" s="42"/>
    </row>
    <row r="10" spans="1:16" ht="18" customHeight="1" x14ac:dyDescent="0.25">
      <c r="B10" s="21"/>
      <c r="C10" s="21"/>
      <c r="D10" s="21"/>
      <c r="E10" s="21"/>
      <c r="F10" s="23"/>
      <c r="G10" s="21"/>
      <c r="H10" s="24"/>
      <c r="I10" s="9"/>
      <c r="J10" s="9"/>
      <c r="K10" s="11"/>
      <c r="L10" s="11"/>
      <c r="M10" s="11"/>
      <c r="N10" s="11"/>
      <c r="O10" s="11"/>
      <c r="P10" s="11"/>
    </row>
    <row r="11" spans="1:16" ht="18" customHeight="1" x14ac:dyDescent="0.25">
      <c r="B11" s="26" t="s">
        <v>7</v>
      </c>
      <c r="C11" s="26"/>
      <c r="D11" s="26"/>
      <c r="E11" s="26"/>
      <c r="F11" s="27">
        <f>SUM(F12:F27)</f>
        <v>630.20000000000005</v>
      </c>
      <c r="G11" s="27"/>
      <c r="H11" s="28" t="s">
        <v>36</v>
      </c>
      <c r="I11" s="14"/>
      <c r="J11" s="14"/>
      <c r="K11" s="12"/>
      <c r="L11" s="12"/>
      <c r="M11" s="12"/>
      <c r="N11" s="12"/>
      <c r="O11" s="12"/>
      <c r="P11" s="12"/>
    </row>
    <row r="12" spans="1:16" ht="18" customHeight="1" x14ac:dyDescent="0.25">
      <c r="B12" s="17" t="s">
        <v>10</v>
      </c>
      <c r="C12" s="29">
        <v>9.5000000000000001E-2</v>
      </c>
      <c r="D12" s="17"/>
      <c r="E12" s="17"/>
      <c r="F12" s="17"/>
      <c r="G12" s="17"/>
      <c r="H12" s="30"/>
      <c r="I12" s="9"/>
      <c r="J12" s="9"/>
      <c r="K12" s="11"/>
      <c r="L12" s="11"/>
      <c r="M12" s="11"/>
      <c r="N12" s="11"/>
      <c r="O12" s="11"/>
      <c r="P12" s="11"/>
    </row>
    <row r="13" spans="1:16" ht="18" customHeight="1" x14ac:dyDescent="0.25">
      <c r="B13" s="17" t="s">
        <v>44</v>
      </c>
      <c r="C13" s="31">
        <f>20*150</f>
        <v>3000</v>
      </c>
      <c r="D13" s="17"/>
      <c r="E13" s="17"/>
      <c r="F13" s="17"/>
      <c r="G13" s="32"/>
      <c r="H13" s="30" t="s">
        <v>45</v>
      </c>
      <c r="I13" s="9"/>
      <c r="J13" s="9"/>
      <c r="K13" s="11"/>
      <c r="L13" s="11"/>
      <c r="M13" s="11"/>
      <c r="N13" s="11"/>
      <c r="O13" s="11"/>
      <c r="P13" s="11"/>
    </row>
    <row r="14" spans="1:16" ht="18" customHeight="1" x14ac:dyDescent="0.25">
      <c r="B14" s="33" t="s">
        <v>11</v>
      </c>
      <c r="C14" s="33"/>
      <c r="D14" s="33"/>
      <c r="E14" s="33"/>
      <c r="F14" s="34">
        <f>C12*C13</f>
        <v>285</v>
      </c>
      <c r="G14" s="34"/>
      <c r="H14" s="35"/>
      <c r="I14" s="9"/>
      <c r="J14" s="9"/>
      <c r="K14" s="11"/>
      <c r="L14" s="11"/>
      <c r="M14" s="11"/>
      <c r="N14" s="11"/>
      <c r="O14" s="11"/>
      <c r="P14" s="11"/>
    </row>
    <row r="15" spans="1:16" ht="18" customHeight="1" x14ac:dyDescent="0.25">
      <c r="B15" s="25"/>
      <c r="C15" s="21"/>
      <c r="D15" s="21"/>
      <c r="E15" s="21"/>
      <c r="F15" s="23"/>
      <c r="G15" s="23"/>
      <c r="H15" s="24"/>
      <c r="I15" s="9"/>
      <c r="J15" s="9"/>
      <c r="K15" s="11"/>
      <c r="L15" s="11"/>
      <c r="M15" s="11"/>
      <c r="N15" s="11"/>
      <c r="O15" s="11"/>
      <c r="P15" s="11"/>
    </row>
    <row r="16" spans="1:16" ht="18" customHeight="1" x14ac:dyDescent="0.25">
      <c r="B16" s="17" t="s">
        <v>47</v>
      </c>
      <c r="C16" s="17">
        <v>0.48</v>
      </c>
      <c r="D16" s="17" t="s">
        <v>46</v>
      </c>
      <c r="E16" s="17"/>
      <c r="F16" s="17"/>
      <c r="G16" s="32"/>
      <c r="H16" s="30"/>
      <c r="I16" s="9"/>
      <c r="J16" s="9"/>
      <c r="K16" s="11"/>
      <c r="L16" s="11"/>
      <c r="M16" s="11"/>
      <c r="N16" s="11"/>
      <c r="O16" s="11"/>
      <c r="P16" s="11"/>
    </row>
    <row r="17" spans="2:16" ht="18" customHeight="1" x14ac:dyDescent="0.25">
      <c r="B17" s="17" t="s">
        <v>69</v>
      </c>
      <c r="C17" s="31">
        <v>40000</v>
      </c>
      <c r="D17" s="17"/>
      <c r="E17" s="17"/>
      <c r="F17" s="32"/>
      <c r="G17" s="32"/>
      <c r="H17" s="30" t="s">
        <v>12</v>
      </c>
      <c r="I17" s="9"/>
      <c r="J17" s="9"/>
      <c r="K17" s="11"/>
      <c r="L17" s="11"/>
      <c r="M17" s="11"/>
      <c r="N17" s="11"/>
      <c r="O17" s="11"/>
      <c r="P17" s="11"/>
    </row>
    <row r="18" spans="2:16" ht="18" customHeight="1" x14ac:dyDescent="0.25">
      <c r="B18" s="17" t="s">
        <v>49</v>
      </c>
      <c r="C18" s="31">
        <v>60</v>
      </c>
      <c r="D18" s="17"/>
      <c r="E18" s="17"/>
      <c r="F18" s="32"/>
      <c r="G18" s="32"/>
      <c r="H18" s="30" t="s">
        <v>48</v>
      </c>
      <c r="I18" s="9"/>
      <c r="J18" s="9"/>
      <c r="K18" s="11"/>
      <c r="L18" s="11"/>
      <c r="M18" s="11"/>
      <c r="N18" s="11"/>
      <c r="O18" s="11"/>
      <c r="P18" s="11"/>
    </row>
    <row r="19" spans="2:16" ht="18" customHeight="1" x14ac:dyDescent="0.25">
      <c r="B19" s="33" t="s">
        <v>1</v>
      </c>
      <c r="C19" s="33"/>
      <c r="D19" s="33"/>
      <c r="E19" s="33"/>
      <c r="F19" s="34">
        <f>C16*C17/10000*C18</f>
        <v>115.19999999999999</v>
      </c>
      <c r="G19" s="34"/>
      <c r="H19" s="35"/>
      <c r="I19" s="9"/>
      <c r="J19" s="9"/>
      <c r="K19" s="11"/>
      <c r="L19" s="11"/>
      <c r="M19" s="11"/>
      <c r="N19" s="11"/>
      <c r="O19" s="11"/>
      <c r="P19" s="11"/>
    </row>
    <row r="20" spans="2:16" ht="18" customHeight="1" x14ac:dyDescent="0.25">
      <c r="B20" s="21"/>
      <c r="C20" s="21"/>
      <c r="D20" s="21"/>
      <c r="E20" s="21"/>
      <c r="F20" s="23"/>
      <c r="G20" s="23"/>
      <c r="H20" s="24"/>
      <c r="I20" s="9"/>
      <c r="J20" s="9"/>
      <c r="K20" s="11"/>
      <c r="L20" s="11"/>
      <c r="M20" s="11"/>
      <c r="N20" s="11"/>
      <c r="O20" s="11"/>
      <c r="P20" s="11"/>
    </row>
    <row r="21" spans="2:16" ht="18" customHeight="1" x14ac:dyDescent="0.25">
      <c r="B21" s="17" t="s">
        <v>50</v>
      </c>
      <c r="C21" s="17"/>
      <c r="D21" s="17"/>
      <c r="E21" s="17"/>
      <c r="F21" s="31">
        <v>80</v>
      </c>
      <c r="G21" s="32"/>
      <c r="H21" s="30" t="s">
        <v>51</v>
      </c>
      <c r="I21" s="9"/>
      <c r="J21" s="9"/>
      <c r="K21" s="11"/>
      <c r="L21" s="11"/>
      <c r="M21" s="11"/>
      <c r="N21" s="11"/>
      <c r="O21" s="11"/>
      <c r="P21" s="11"/>
    </row>
    <row r="22" spans="2:16" ht="18" customHeight="1" x14ac:dyDescent="0.25">
      <c r="B22" s="17" t="s">
        <v>52</v>
      </c>
      <c r="C22" s="17"/>
      <c r="D22" s="17"/>
      <c r="E22" s="17"/>
      <c r="F22" s="31">
        <v>30</v>
      </c>
      <c r="G22" s="32"/>
      <c r="H22" s="30" t="s">
        <v>53</v>
      </c>
      <c r="I22" s="9"/>
      <c r="J22" s="9"/>
      <c r="K22" s="11"/>
      <c r="L22" s="11"/>
      <c r="M22" s="11"/>
      <c r="N22" s="11"/>
      <c r="O22" s="11"/>
      <c r="P22" s="11"/>
    </row>
    <row r="23" spans="2:16" ht="18" customHeight="1" x14ac:dyDescent="0.25">
      <c r="B23" s="17" t="s">
        <v>2</v>
      </c>
      <c r="C23" s="17"/>
      <c r="D23" s="17"/>
      <c r="E23" s="17"/>
      <c r="F23" s="31">
        <v>20</v>
      </c>
      <c r="G23" s="32"/>
      <c r="H23" s="30" t="s">
        <v>72</v>
      </c>
      <c r="I23" s="9"/>
      <c r="J23" s="9"/>
      <c r="K23" s="11"/>
      <c r="L23" s="11"/>
      <c r="M23" s="11"/>
      <c r="N23" s="11"/>
      <c r="O23" s="11"/>
      <c r="P23" s="11"/>
    </row>
    <row r="24" spans="2:16" ht="18" customHeight="1" x14ac:dyDescent="0.25">
      <c r="B24" s="17" t="s">
        <v>54</v>
      </c>
      <c r="C24" s="17"/>
      <c r="D24" s="17"/>
      <c r="E24" s="17"/>
      <c r="F24" s="31">
        <v>40</v>
      </c>
      <c r="G24" s="32"/>
      <c r="H24" s="30" t="s">
        <v>55</v>
      </c>
      <c r="I24" s="9"/>
      <c r="J24" s="9"/>
      <c r="K24" s="11"/>
      <c r="L24" s="11"/>
      <c r="M24" s="11"/>
      <c r="N24" s="11"/>
      <c r="O24" s="11"/>
      <c r="P24" s="11"/>
    </row>
    <row r="25" spans="2:16" ht="18" customHeight="1" x14ac:dyDescent="0.25">
      <c r="B25" s="17" t="s">
        <v>0</v>
      </c>
      <c r="C25" s="17"/>
      <c r="D25" s="17"/>
      <c r="E25" s="17"/>
      <c r="F25" s="31">
        <v>40</v>
      </c>
      <c r="G25" s="32"/>
      <c r="H25" s="30" t="s">
        <v>56</v>
      </c>
      <c r="I25" s="9"/>
      <c r="J25" s="9"/>
      <c r="K25" s="11"/>
      <c r="L25" s="11"/>
      <c r="M25" s="11"/>
      <c r="N25" s="11"/>
      <c r="O25" s="11"/>
      <c r="P25" s="11"/>
    </row>
    <row r="26" spans="2:16" ht="18" customHeight="1" x14ac:dyDescent="0.25">
      <c r="B26" s="17" t="s">
        <v>3</v>
      </c>
      <c r="C26" s="17"/>
      <c r="D26" s="17"/>
      <c r="E26" s="17"/>
      <c r="F26" s="31">
        <v>20</v>
      </c>
      <c r="G26" s="32"/>
      <c r="H26" s="30" t="s">
        <v>57</v>
      </c>
      <c r="I26" s="9"/>
      <c r="J26" s="9"/>
      <c r="K26" s="11"/>
      <c r="L26" s="11"/>
      <c r="M26" s="11"/>
      <c r="N26" s="11"/>
      <c r="O26" s="11"/>
      <c r="P26" s="11"/>
    </row>
    <row r="27" spans="2:16" ht="18" customHeight="1" x14ac:dyDescent="0.25">
      <c r="B27" s="21"/>
      <c r="C27" s="21"/>
      <c r="D27" s="21"/>
      <c r="E27" s="21"/>
      <c r="F27" s="23"/>
      <c r="G27" s="23"/>
      <c r="H27" s="24"/>
      <c r="I27" s="9"/>
      <c r="J27" s="9"/>
      <c r="K27" s="11"/>
      <c r="L27" s="11"/>
      <c r="M27" s="11"/>
      <c r="N27" s="11"/>
      <c r="O27" s="11"/>
      <c r="P27" s="11"/>
    </row>
    <row r="28" spans="2:16" ht="18" customHeight="1" x14ac:dyDescent="0.25">
      <c r="B28" s="26" t="s">
        <v>8</v>
      </c>
      <c r="C28" s="26"/>
      <c r="D28" s="26"/>
      <c r="E28" s="26"/>
      <c r="F28" s="27">
        <f>F29</f>
        <v>350</v>
      </c>
      <c r="G28" s="27"/>
      <c r="H28" s="28" t="s">
        <v>37</v>
      </c>
      <c r="I28" s="14"/>
      <c r="J28" s="14"/>
      <c r="K28" s="12"/>
      <c r="L28" s="12"/>
      <c r="M28" s="12"/>
      <c r="N28" s="12"/>
      <c r="O28" s="12"/>
      <c r="P28" s="12"/>
    </row>
    <row r="29" spans="2:16" ht="18" customHeight="1" x14ac:dyDescent="0.25">
      <c r="B29" s="17" t="s">
        <v>59</v>
      </c>
      <c r="C29" s="17"/>
      <c r="D29" s="17"/>
      <c r="E29" s="17"/>
      <c r="F29" s="31">
        <v>350</v>
      </c>
      <c r="G29" s="32"/>
      <c r="H29" s="30" t="s">
        <v>58</v>
      </c>
      <c r="I29" s="9"/>
      <c r="J29" s="9"/>
      <c r="K29" s="11"/>
      <c r="L29" s="11"/>
      <c r="M29" s="11"/>
      <c r="N29" s="11"/>
      <c r="O29" s="11"/>
      <c r="P29" s="11"/>
    </row>
    <row r="30" spans="2:16" ht="18" customHeight="1" x14ac:dyDescent="0.25">
      <c r="B30" s="21"/>
      <c r="C30" s="21"/>
      <c r="D30" s="21"/>
      <c r="E30" s="21"/>
      <c r="F30" s="23"/>
      <c r="G30" s="23"/>
      <c r="H30" s="24"/>
      <c r="I30" s="9"/>
      <c r="J30" s="9"/>
      <c r="K30" s="11"/>
      <c r="L30" s="11"/>
      <c r="M30" s="11"/>
      <c r="N30" s="11"/>
      <c r="O30" s="11"/>
      <c r="P30" s="11"/>
    </row>
    <row r="31" spans="2:16" ht="18" customHeight="1" x14ac:dyDescent="0.25">
      <c r="B31" s="21"/>
      <c r="C31" s="21"/>
      <c r="D31" s="21"/>
      <c r="E31" s="21"/>
      <c r="F31" s="23"/>
      <c r="G31" s="23"/>
      <c r="H31" s="24"/>
      <c r="I31" s="9"/>
      <c r="J31" s="9"/>
      <c r="K31" s="11"/>
      <c r="L31" s="11"/>
      <c r="M31" s="11"/>
      <c r="N31" s="11"/>
      <c r="O31" s="11"/>
      <c r="P31" s="11"/>
    </row>
    <row r="32" spans="2:16" ht="18" customHeight="1" x14ac:dyDescent="0.25">
      <c r="B32" s="26" t="s">
        <v>9</v>
      </c>
      <c r="C32" s="26"/>
      <c r="D32" s="26"/>
      <c r="E32" s="26"/>
      <c r="F32" s="27">
        <f>SUM(F33:F34)</f>
        <v>300</v>
      </c>
      <c r="G32" s="27"/>
      <c r="H32" s="28" t="s">
        <v>61</v>
      </c>
      <c r="I32" s="14"/>
      <c r="J32" s="14"/>
      <c r="K32" s="12"/>
      <c r="L32" s="12"/>
      <c r="M32" s="12"/>
      <c r="N32" s="12"/>
      <c r="O32" s="12"/>
      <c r="P32" s="12"/>
    </row>
    <row r="33" spans="2:16" ht="18" customHeight="1" x14ac:dyDescent="0.25">
      <c r="B33" s="17" t="s">
        <v>60</v>
      </c>
      <c r="C33" s="17"/>
      <c r="D33" s="17"/>
      <c r="E33" s="17"/>
      <c r="F33" s="31">
        <v>200</v>
      </c>
      <c r="G33" s="32"/>
      <c r="H33" s="30" t="s">
        <v>13</v>
      </c>
      <c r="I33" s="9"/>
      <c r="J33" s="9"/>
      <c r="K33" s="11"/>
      <c r="L33" s="11"/>
      <c r="M33" s="11"/>
      <c r="N33" s="11"/>
      <c r="O33" s="11"/>
      <c r="P33" s="11"/>
    </row>
    <row r="34" spans="2:16" ht="18" customHeight="1" x14ac:dyDescent="0.25">
      <c r="B34" s="17" t="s">
        <v>63</v>
      </c>
      <c r="C34" s="17"/>
      <c r="D34" s="17"/>
      <c r="E34" s="17"/>
      <c r="F34" s="31">
        <v>100</v>
      </c>
      <c r="G34" s="32"/>
      <c r="H34" s="30" t="s">
        <v>62</v>
      </c>
      <c r="I34" s="9"/>
      <c r="J34" s="9"/>
      <c r="K34" s="11"/>
      <c r="L34" s="11"/>
      <c r="M34" s="11"/>
      <c r="N34" s="11"/>
      <c r="O34" s="11"/>
      <c r="P34" s="11"/>
    </row>
    <row r="35" spans="2:16" ht="18" customHeight="1" x14ac:dyDescent="0.25">
      <c r="B35" s="21"/>
      <c r="C35" s="21"/>
      <c r="D35" s="21"/>
      <c r="E35" s="21"/>
      <c r="F35" s="23"/>
      <c r="G35" s="23"/>
      <c r="H35" s="24"/>
      <c r="I35" s="9"/>
      <c r="J35" s="9"/>
      <c r="K35" s="11"/>
      <c r="L35" s="11"/>
      <c r="M35" s="11"/>
      <c r="N35" s="11"/>
      <c r="O35" s="11"/>
      <c r="P35" s="11"/>
    </row>
    <row r="36" spans="2:16" ht="18" customHeight="1" x14ac:dyDescent="0.25">
      <c r="B36" s="26" t="s">
        <v>5</v>
      </c>
      <c r="C36" s="26"/>
      <c r="D36" s="26"/>
      <c r="E36" s="26"/>
      <c r="F36" s="27">
        <f>SUM(F37:F44)</f>
        <v>747</v>
      </c>
      <c r="G36" s="27"/>
      <c r="H36" s="28" t="s">
        <v>38</v>
      </c>
      <c r="I36" s="14"/>
      <c r="J36" s="14"/>
      <c r="K36" s="12"/>
      <c r="L36" s="12"/>
      <c r="M36" s="12"/>
      <c r="N36" s="12"/>
      <c r="O36" s="12"/>
      <c r="P36" s="12"/>
    </row>
    <row r="37" spans="2:16" ht="18" customHeight="1" x14ac:dyDescent="0.25">
      <c r="B37" s="16" t="s">
        <v>14</v>
      </c>
      <c r="C37" s="17"/>
      <c r="D37" s="17"/>
      <c r="E37" s="17"/>
      <c r="F37" s="31">
        <f>6*130/5</f>
        <v>156</v>
      </c>
      <c r="G37" s="32"/>
      <c r="H37" s="30" t="s">
        <v>65</v>
      </c>
      <c r="I37" s="9"/>
      <c r="J37" s="9"/>
      <c r="K37" s="11"/>
      <c r="L37" s="11"/>
      <c r="M37" s="11"/>
      <c r="N37" s="11"/>
      <c r="O37" s="11"/>
      <c r="P37" s="11"/>
    </row>
    <row r="38" spans="2:16" ht="18" customHeight="1" x14ac:dyDescent="0.25">
      <c r="B38" s="17" t="s">
        <v>20</v>
      </c>
      <c r="C38" s="17"/>
      <c r="D38" s="17"/>
      <c r="E38" s="17"/>
      <c r="F38" s="31">
        <f>200</f>
        <v>200</v>
      </c>
      <c r="G38" s="32"/>
      <c r="H38" s="30" t="s">
        <v>66</v>
      </c>
      <c r="I38" s="9"/>
      <c r="J38" s="9"/>
      <c r="K38" s="11"/>
      <c r="L38" s="11"/>
      <c r="M38" s="11"/>
      <c r="N38" s="11"/>
      <c r="O38" s="11"/>
      <c r="P38" s="11"/>
    </row>
    <row r="39" spans="2:16" ht="18" customHeight="1" x14ac:dyDescent="0.25">
      <c r="B39" s="17" t="s">
        <v>15</v>
      </c>
      <c r="C39" s="17"/>
      <c r="D39" s="17"/>
      <c r="E39" s="17"/>
      <c r="F39" s="31">
        <v>200</v>
      </c>
      <c r="G39" s="32"/>
      <c r="H39" s="30" t="s">
        <v>21</v>
      </c>
      <c r="I39" s="9"/>
      <c r="J39" s="9"/>
      <c r="K39" s="11"/>
      <c r="L39" s="11"/>
      <c r="M39" s="11"/>
      <c r="N39" s="11"/>
      <c r="O39" s="11"/>
      <c r="P39" s="11"/>
    </row>
    <row r="40" spans="2:16" ht="18" customHeight="1" x14ac:dyDescent="0.25">
      <c r="B40" s="17" t="s">
        <v>16</v>
      </c>
      <c r="C40" s="17"/>
      <c r="D40" s="17"/>
      <c r="E40" s="17"/>
      <c r="F40" s="31">
        <v>150</v>
      </c>
      <c r="G40" s="32"/>
      <c r="H40" s="30" t="s">
        <v>21</v>
      </c>
      <c r="I40" s="9"/>
      <c r="J40" s="9"/>
      <c r="K40" s="11"/>
      <c r="L40" s="11"/>
      <c r="M40" s="11"/>
      <c r="N40" s="11"/>
      <c r="O40" s="11"/>
      <c r="P40" s="11"/>
    </row>
    <row r="41" spans="2:16" ht="18" customHeight="1" x14ac:dyDescent="0.25">
      <c r="B41" s="17" t="s">
        <v>17</v>
      </c>
      <c r="C41" s="17"/>
      <c r="D41" s="17"/>
      <c r="E41" s="17"/>
      <c r="F41" s="31">
        <v>5</v>
      </c>
      <c r="G41" s="32"/>
      <c r="H41" s="30" t="s">
        <v>67</v>
      </c>
      <c r="I41" s="9"/>
      <c r="J41" s="9"/>
      <c r="K41" s="11"/>
      <c r="L41" s="11"/>
      <c r="M41" s="11"/>
      <c r="N41" s="11"/>
      <c r="O41" s="11"/>
      <c r="P41" s="11"/>
    </row>
    <row r="42" spans="2:16" ht="18" customHeight="1" x14ac:dyDescent="0.25">
      <c r="B42" s="17" t="s">
        <v>64</v>
      </c>
      <c r="C42" s="17"/>
      <c r="D42" s="17"/>
      <c r="E42" s="17"/>
      <c r="F42" s="31">
        <v>6</v>
      </c>
      <c r="G42" s="32"/>
      <c r="H42" s="30" t="s">
        <v>22</v>
      </c>
      <c r="I42" s="9"/>
      <c r="J42" s="9"/>
      <c r="K42" s="11"/>
      <c r="L42" s="11"/>
      <c r="M42" s="11"/>
      <c r="N42" s="11"/>
      <c r="O42" s="11"/>
      <c r="P42" s="11"/>
    </row>
    <row r="43" spans="2:16" ht="18" customHeight="1" x14ac:dyDescent="0.25">
      <c r="B43" s="17" t="s">
        <v>18</v>
      </c>
      <c r="C43" s="17"/>
      <c r="D43" s="17"/>
      <c r="E43" s="17"/>
      <c r="F43" s="31">
        <v>20</v>
      </c>
      <c r="G43" s="32"/>
      <c r="H43" s="30" t="s">
        <v>21</v>
      </c>
      <c r="I43" s="9"/>
      <c r="J43" s="9"/>
      <c r="K43" s="11"/>
      <c r="L43" s="11"/>
      <c r="M43" s="11"/>
      <c r="N43" s="11"/>
      <c r="O43" s="11"/>
      <c r="P43" s="11"/>
    </row>
    <row r="44" spans="2:16" ht="18" customHeight="1" x14ac:dyDescent="0.25">
      <c r="B44" s="17" t="s">
        <v>19</v>
      </c>
      <c r="C44" s="17"/>
      <c r="D44" s="17"/>
      <c r="E44" s="17"/>
      <c r="F44" s="31">
        <v>10</v>
      </c>
      <c r="G44" s="32"/>
      <c r="H44" s="30" t="s">
        <v>68</v>
      </c>
      <c r="I44" s="9"/>
      <c r="J44" s="9"/>
      <c r="K44" s="11"/>
      <c r="L44" s="11"/>
      <c r="M44" s="11"/>
      <c r="N44" s="11"/>
      <c r="O44" s="11"/>
      <c r="P44" s="11"/>
    </row>
    <row r="45" spans="2:16" x14ac:dyDescent="0.25">
      <c r="B45" s="5"/>
      <c r="C45" s="2"/>
      <c r="D45" s="2"/>
      <c r="E45" s="2"/>
      <c r="F45" s="7"/>
      <c r="G45" s="4"/>
      <c r="H45" s="2"/>
    </row>
    <row r="46" spans="2:16" x14ac:dyDescent="0.25">
      <c r="B46" s="6"/>
      <c r="C46" s="2"/>
      <c r="D46" s="2"/>
      <c r="E46" s="2"/>
      <c r="F46" s="4"/>
      <c r="G46" s="4"/>
      <c r="H46" s="2"/>
    </row>
    <row r="47" spans="2:16" x14ac:dyDescent="0.25">
      <c r="B47" s="2"/>
      <c r="C47" s="2"/>
      <c r="D47" s="2"/>
      <c r="E47" s="2"/>
      <c r="F47" s="4"/>
      <c r="G47" s="4"/>
      <c r="H47" s="2"/>
    </row>
    <row r="48" spans="2:16" x14ac:dyDescent="0.25">
      <c r="B48" s="2"/>
      <c r="C48" s="2"/>
      <c r="D48" s="2"/>
      <c r="E48" s="2"/>
      <c r="F48" s="4"/>
      <c r="G48" s="4"/>
      <c r="H48" s="2"/>
    </row>
    <row r="49" spans="2:8" x14ac:dyDescent="0.25">
      <c r="B49" s="2"/>
      <c r="C49" s="2"/>
      <c r="D49" s="2"/>
      <c r="E49" s="2"/>
      <c r="F49" s="4"/>
      <c r="G49" s="4"/>
      <c r="H49" s="2"/>
    </row>
    <row r="50" spans="2:8" x14ac:dyDescent="0.25">
      <c r="B50" s="2"/>
      <c r="C50" s="2"/>
      <c r="D50" s="2"/>
      <c r="E50" s="2"/>
      <c r="F50" s="4"/>
      <c r="G50" s="4"/>
      <c r="H50" s="2"/>
    </row>
    <row r="51" spans="2:8" x14ac:dyDescent="0.25">
      <c r="B51" s="2"/>
      <c r="C51" s="2"/>
      <c r="D51" s="2"/>
      <c r="E51" s="2"/>
      <c r="F51" s="4"/>
      <c r="G51" s="4"/>
      <c r="H51" s="2"/>
    </row>
    <row r="52" spans="2:8" x14ac:dyDescent="0.25">
      <c r="B52" s="2"/>
      <c r="C52" s="2"/>
      <c r="D52" s="2"/>
      <c r="E52" s="2"/>
      <c r="F52" s="4"/>
      <c r="G52" s="4"/>
      <c r="H52" s="2"/>
    </row>
    <row r="53" spans="2:8" x14ac:dyDescent="0.25">
      <c r="B53" s="2"/>
      <c r="C53" s="2"/>
      <c r="D53" s="2"/>
      <c r="E53" s="2"/>
      <c r="F53" s="4"/>
      <c r="G53" s="4"/>
      <c r="H53" s="2"/>
    </row>
    <row r="54" spans="2:8" x14ac:dyDescent="0.25">
      <c r="B54" s="2"/>
      <c r="C54" s="2"/>
      <c r="D54" s="2"/>
      <c r="E54" s="2"/>
      <c r="F54" s="4"/>
      <c r="G54" s="4"/>
      <c r="H54" s="2"/>
    </row>
    <row r="55" spans="2:8" x14ac:dyDescent="0.25">
      <c r="B55" s="2"/>
      <c r="C55" s="2"/>
      <c r="D55" s="2"/>
      <c r="E55" s="2"/>
      <c r="F55" s="4"/>
      <c r="G55" s="4"/>
      <c r="H55" s="2"/>
    </row>
    <row r="56" spans="2:8" x14ac:dyDescent="0.25">
      <c r="B56" s="2"/>
      <c r="C56" s="2"/>
      <c r="D56" s="2"/>
      <c r="E56" s="2"/>
      <c r="F56" s="4"/>
      <c r="G56" s="4"/>
      <c r="H56" s="2"/>
    </row>
    <row r="57" spans="2:8" x14ac:dyDescent="0.25">
      <c r="B57" s="2"/>
      <c r="C57" s="2"/>
      <c r="D57" s="2"/>
      <c r="E57" s="2"/>
      <c r="F57" s="4"/>
      <c r="G57" s="4"/>
      <c r="H57" s="2"/>
    </row>
    <row r="58" spans="2:8" x14ac:dyDescent="0.25">
      <c r="B58" s="2"/>
      <c r="C58" s="2"/>
      <c r="D58" s="2"/>
      <c r="E58" s="2"/>
      <c r="F58" s="4"/>
      <c r="G58" s="4"/>
      <c r="H58" s="2"/>
    </row>
    <row r="59" spans="2:8" x14ac:dyDescent="0.25">
      <c r="B59" s="2"/>
      <c r="C59" s="2"/>
      <c r="D59" s="2"/>
      <c r="E59" s="2"/>
      <c r="F59" s="4"/>
      <c r="G59" s="4"/>
      <c r="H59" s="2"/>
    </row>
    <row r="60" spans="2:8" x14ac:dyDescent="0.25">
      <c r="B60" s="2"/>
      <c r="C60" s="2"/>
      <c r="D60" s="2"/>
      <c r="E60" s="2"/>
      <c r="F60" s="4"/>
      <c r="G60" s="4"/>
      <c r="H60" s="2"/>
    </row>
    <row r="61" spans="2:8" x14ac:dyDescent="0.25">
      <c r="B61" s="2"/>
      <c r="C61" s="2"/>
      <c r="D61" s="2"/>
      <c r="E61" s="2"/>
      <c r="F61" s="4"/>
      <c r="G61" s="4"/>
      <c r="H61" s="2"/>
    </row>
    <row r="62" spans="2:8" x14ac:dyDescent="0.25">
      <c r="B62" s="2"/>
      <c r="C62" s="2"/>
      <c r="D62" s="2"/>
      <c r="E62" s="2"/>
      <c r="F62" s="4"/>
      <c r="G62" s="4"/>
      <c r="H62" s="2"/>
    </row>
    <row r="63" spans="2:8" x14ac:dyDescent="0.25">
      <c r="B63" s="2"/>
      <c r="C63" s="2"/>
      <c r="D63" s="2"/>
      <c r="E63" s="2"/>
      <c r="F63" s="4"/>
      <c r="G63" s="4"/>
      <c r="H63" s="2"/>
    </row>
    <row r="64" spans="2:8" x14ac:dyDescent="0.25">
      <c r="B64" s="2"/>
      <c r="C64" s="2"/>
      <c r="D64" s="2"/>
      <c r="E64" s="2"/>
      <c r="F64" s="4"/>
      <c r="G64" s="4"/>
      <c r="H64" s="2"/>
    </row>
    <row r="65" spans="2:8" x14ac:dyDescent="0.25">
      <c r="B65" s="2"/>
      <c r="C65" s="2"/>
      <c r="D65" s="2"/>
      <c r="E65" s="2"/>
      <c r="F65" s="4"/>
      <c r="G65" s="4"/>
      <c r="H65" s="2"/>
    </row>
    <row r="66" spans="2:8" x14ac:dyDescent="0.25">
      <c r="B66" s="2"/>
      <c r="C66" s="2"/>
      <c r="D66" s="2"/>
      <c r="E66" s="2"/>
      <c r="F66" s="4"/>
      <c r="G66" s="4"/>
      <c r="H66" s="2"/>
    </row>
    <row r="67" spans="2:8" x14ac:dyDescent="0.25">
      <c r="B67" s="2"/>
      <c r="C67" s="2"/>
      <c r="D67" s="2"/>
      <c r="E67" s="2"/>
      <c r="F67" s="4"/>
      <c r="G67" s="4"/>
      <c r="H67" s="2"/>
    </row>
    <row r="68" spans="2:8" x14ac:dyDescent="0.25">
      <c r="B68" s="2"/>
      <c r="C68" s="2"/>
      <c r="D68" s="2"/>
      <c r="E68" s="2"/>
      <c r="F68" s="4"/>
      <c r="G68" s="4"/>
      <c r="H68" s="2"/>
    </row>
    <row r="69" spans="2:8" x14ac:dyDescent="0.25">
      <c r="B69" s="2" t="s">
        <v>35</v>
      </c>
      <c r="C69" s="2" t="s">
        <v>34</v>
      </c>
      <c r="D69" s="2" t="s">
        <v>7</v>
      </c>
      <c r="E69" s="2" t="s">
        <v>5</v>
      </c>
      <c r="F69" s="3"/>
      <c r="G69" s="4"/>
      <c r="H69" s="2"/>
    </row>
    <row r="70" spans="2:8" x14ac:dyDescent="0.25">
      <c r="B70" s="2" t="s">
        <v>24</v>
      </c>
      <c r="C70" s="8">
        <f>F8-F32</f>
        <v>-66.799999999999955</v>
      </c>
      <c r="D70" s="8">
        <f>$F$11+$F$28</f>
        <v>980.2</v>
      </c>
      <c r="E70" s="8">
        <f>-(F32+F36)</f>
        <v>-1047</v>
      </c>
      <c r="F70" s="4"/>
      <c r="G70" s="4"/>
      <c r="H70" s="2"/>
    </row>
    <row r="71" spans="2:8" x14ac:dyDescent="0.25">
      <c r="B71" s="2" t="s">
        <v>25</v>
      </c>
      <c r="C71" s="8">
        <f>C70+F8</f>
        <v>166.40000000000009</v>
      </c>
      <c r="D71" s="8">
        <f t="shared" ref="D71:D79" si="0">$F$11+$F$28</f>
        <v>980.2</v>
      </c>
      <c r="E71" s="8">
        <f>-$F$36</f>
        <v>-747</v>
      </c>
      <c r="F71" s="2"/>
      <c r="G71" s="2"/>
      <c r="H71" s="2"/>
    </row>
    <row r="72" spans="2:8" x14ac:dyDescent="0.25">
      <c r="B72" s="2" t="s">
        <v>26</v>
      </c>
      <c r="C72" s="8">
        <f>C71+$F$8</f>
        <v>399.60000000000014</v>
      </c>
      <c r="D72" s="8">
        <f t="shared" si="0"/>
        <v>980.2</v>
      </c>
      <c r="E72" s="8">
        <f t="shared" ref="E72:E79" si="1">-$F$36</f>
        <v>-747</v>
      </c>
      <c r="F72" s="2"/>
      <c r="G72" s="2"/>
      <c r="H72" s="2"/>
    </row>
    <row r="73" spans="2:8" x14ac:dyDescent="0.25">
      <c r="B73" s="2" t="s">
        <v>27</v>
      </c>
      <c r="C73" s="8">
        <f t="shared" ref="C73:C79" si="2">C72+$F$8</f>
        <v>632.80000000000018</v>
      </c>
      <c r="D73" s="8">
        <f t="shared" si="0"/>
        <v>980.2</v>
      </c>
      <c r="E73" s="8">
        <f t="shared" si="1"/>
        <v>-747</v>
      </c>
      <c r="F73" s="2"/>
      <c r="G73" s="2"/>
      <c r="H73" s="2"/>
    </row>
    <row r="74" spans="2:8" x14ac:dyDescent="0.25">
      <c r="B74" s="2" t="s">
        <v>28</v>
      </c>
      <c r="C74" s="8">
        <f t="shared" si="2"/>
        <v>866.00000000000023</v>
      </c>
      <c r="D74" s="8">
        <f t="shared" si="0"/>
        <v>980.2</v>
      </c>
      <c r="E74" s="8">
        <f t="shared" si="1"/>
        <v>-747</v>
      </c>
      <c r="F74" s="2"/>
      <c r="G74" s="2"/>
      <c r="H74" s="2"/>
    </row>
    <row r="75" spans="2:8" x14ac:dyDescent="0.25">
      <c r="B75" s="2" t="s">
        <v>29</v>
      </c>
      <c r="C75" s="8">
        <f t="shared" si="2"/>
        <v>1099.2000000000003</v>
      </c>
      <c r="D75" s="8">
        <f t="shared" si="0"/>
        <v>980.2</v>
      </c>
      <c r="E75" s="8">
        <f t="shared" si="1"/>
        <v>-747</v>
      </c>
      <c r="F75" s="2"/>
      <c r="G75" s="2"/>
      <c r="H75" s="2"/>
    </row>
    <row r="76" spans="2:8" x14ac:dyDescent="0.25">
      <c r="B76" s="2" t="s">
        <v>30</v>
      </c>
      <c r="C76" s="8">
        <f t="shared" si="2"/>
        <v>1332.4000000000003</v>
      </c>
      <c r="D76" s="8">
        <f t="shared" si="0"/>
        <v>980.2</v>
      </c>
      <c r="E76" s="8">
        <f t="shared" si="1"/>
        <v>-747</v>
      </c>
      <c r="F76" s="2"/>
      <c r="G76" s="2"/>
      <c r="H76" s="2"/>
    </row>
    <row r="77" spans="2:8" x14ac:dyDescent="0.25">
      <c r="B77" s="2" t="s">
        <v>31</v>
      </c>
      <c r="C77" s="8">
        <f t="shared" si="2"/>
        <v>1565.6000000000004</v>
      </c>
      <c r="D77" s="8">
        <f t="shared" si="0"/>
        <v>980.2</v>
      </c>
      <c r="E77" s="8">
        <f t="shared" si="1"/>
        <v>-747</v>
      </c>
      <c r="F77" s="2"/>
      <c r="G77" s="2"/>
      <c r="H77" s="2"/>
    </row>
    <row r="78" spans="2:8" x14ac:dyDescent="0.25">
      <c r="B78" s="2" t="s">
        <v>32</v>
      </c>
      <c r="C78" s="8">
        <f t="shared" si="2"/>
        <v>1798.8000000000004</v>
      </c>
      <c r="D78" s="8">
        <f t="shared" si="0"/>
        <v>980.2</v>
      </c>
      <c r="E78" s="8">
        <f t="shared" si="1"/>
        <v>-747</v>
      </c>
      <c r="F78" s="2"/>
      <c r="G78" s="2"/>
      <c r="H78" s="2"/>
    </row>
    <row r="79" spans="2:8" x14ac:dyDescent="0.25">
      <c r="B79" s="2" t="s">
        <v>33</v>
      </c>
      <c r="C79" s="8">
        <f t="shared" si="2"/>
        <v>2032.0000000000005</v>
      </c>
      <c r="D79" s="8">
        <f t="shared" si="0"/>
        <v>980.2</v>
      </c>
      <c r="E79" s="8">
        <f t="shared" si="1"/>
        <v>-747</v>
      </c>
      <c r="F79" s="2"/>
      <c r="G79" s="2"/>
      <c r="H79" s="2"/>
    </row>
    <row r="80" spans="2:8" x14ac:dyDescent="0.25">
      <c r="B80" s="2"/>
      <c r="C80" s="2"/>
      <c r="D80" s="2"/>
      <c r="E80" s="2"/>
      <c r="F80" s="2"/>
      <c r="G80" s="2"/>
      <c r="H80" s="2"/>
    </row>
    <row r="81" spans="2:16" x14ac:dyDescent="0.25">
      <c r="B81" s="2"/>
      <c r="C81" s="2"/>
      <c r="D81" s="2"/>
      <c r="E81" s="2"/>
      <c r="F81" s="2"/>
      <c r="G81" s="2"/>
      <c r="H81" s="2"/>
    </row>
    <row r="82" spans="2:16" x14ac:dyDescent="0.25">
      <c r="B82" s="2"/>
      <c r="C82" s="2"/>
      <c r="D82" s="2"/>
      <c r="E82" s="2"/>
      <c r="F82" s="2"/>
      <c r="G82" s="2"/>
      <c r="H82" s="2"/>
    </row>
    <row r="83" spans="2:16" s="2" customFormat="1" x14ac:dyDescent="0.25">
      <c r="K83" s="1"/>
      <c r="L83" s="1"/>
      <c r="M83" s="1"/>
      <c r="N83" s="1"/>
      <c r="O83" s="1"/>
      <c r="P83" s="1"/>
    </row>
    <row r="84" spans="2:16" s="2" customFormat="1" x14ac:dyDescent="0.25">
      <c r="K84" s="1"/>
      <c r="L84" s="1"/>
      <c r="M84" s="1"/>
      <c r="N84" s="1"/>
      <c r="O84" s="1"/>
      <c r="P84" s="1"/>
    </row>
    <row r="85" spans="2:16" s="2" customFormat="1" x14ac:dyDescent="0.25">
      <c r="K85" s="1"/>
      <c r="L85" s="1"/>
      <c r="M85" s="1"/>
      <c r="N85" s="1"/>
      <c r="O85" s="1"/>
      <c r="P85" s="1"/>
    </row>
    <row r="86" spans="2:16" s="2" customFormat="1" x14ac:dyDescent="0.25">
      <c r="K86" s="1"/>
      <c r="L86" s="1"/>
      <c r="M86" s="1"/>
      <c r="N86" s="1"/>
      <c r="O86" s="1"/>
      <c r="P86" s="1"/>
    </row>
    <row r="87" spans="2:16" s="2" customFormat="1" x14ac:dyDescent="0.25">
      <c r="K87" s="1"/>
      <c r="L87" s="1"/>
      <c r="M87" s="1"/>
      <c r="N87" s="1"/>
      <c r="O87" s="1"/>
      <c r="P87" s="1"/>
    </row>
    <row r="88" spans="2:16" s="2" customFormat="1" x14ac:dyDescent="0.25">
      <c r="K88" s="1"/>
      <c r="L88" s="1"/>
      <c r="M88" s="1"/>
      <c r="N88" s="1"/>
      <c r="O88" s="1"/>
      <c r="P88" s="1"/>
    </row>
    <row r="89" spans="2:16" s="2" customFormat="1" x14ac:dyDescent="0.25">
      <c r="K89" s="1"/>
      <c r="L89" s="1"/>
      <c r="M89" s="1"/>
      <c r="N89" s="1"/>
      <c r="O89" s="1"/>
      <c r="P89" s="1"/>
    </row>
    <row r="90" spans="2:16" s="2" customFormat="1" x14ac:dyDescent="0.25">
      <c r="K90" s="1"/>
      <c r="L90" s="1"/>
      <c r="M90" s="1"/>
      <c r="N90" s="1"/>
      <c r="O90" s="1"/>
      <c r="P90" s="1"/>
    </row>
    <row r="91" spans="2:16" s="2" customFormat="1" x14ac:dyDescent="0.25">
      <c r="K91" s="1"/>
      <c r="L91" s="1"/>
      <c r="M91" s="1"/>
      <c r="N91" s="1"/>
      <c r="O91" s="1"/>
      <c r="P91" s="1"/>
    </row>
    <row r="92" spans="2:16" s="2" customFormat="1" x14ac:dyDescent="0.25">
      <c r="K92" s="1"/>
      <c r="L92" s="1"/>
      <c r="M92" s="1"/>
      <c r="N92" s="1"/>
      <c r="O92" s="1"/>
      <c r="P92" s="1"/>
    </row>
    <row r="93" spans="2:16" s="2" customFormat="1" x14ac:dyDescent="0.25">
      <c r="K93" s="1"/>
      <c r="L93" s="1"/>
      <c r="M93" s="1"/>
      <c r="N93" s="1"/>
      <c r="O93" s="1"/>
      <c r="P93" s="1"/>
    </row>
    <row r="94" spans="2:16" s="2" customFormat="1" x14ac:dyDescent="0.25">
      <c r="K94" s="1"/>
      <c r="L94" s="1"/>
      <c r="M94" s="1"/>
      <c r="N94" s="1"/>
      <c r="O94" s="1"/>
      <c r="P94" s="1"/>
    </row>
    <row r="95" spans="2:16" s="2" customFormat="1" x14ac:dyDescent="0.25">
      <c r="K95" s="1"/>
      <c r="L95" s="1"/>
      <c r="M95" s="1"/>
      <c r="N95" s="1"/>
      <c r="O95" s="1"/>
      <c r="P95" s="1"/>
    </row>
    <row r="96" spans="2:16" s="2" customFormat="1" x14ac:dyDescent="0.25">
      <c r="K96" s="1"/>
      <c r="L96" s="1"/>
      <c r="M96" s="1"/>
      <c r="N96" s="1"/>
      <c r="O96" s="1"/>
      <c r="P96" s="1"/>
    </row>
    <row r="97" spans="11:16" s="2" customFormat="1" x14ac:dyDescent="0.25">
      <c r="K97" s="1"/>
      <c r="L97" s="1"/>
      <c r="M97" s="1"/>
      <c r="N97" s="1"/>
      <c r="O97" s="1"/>
      <c r="P97" s="1"/>
    </row>
    <row r="98" spans="11:16" s="2" customFormat="1" x14ac:dyDescent="0.25">
      <c r="K98" s="1"/>
      <c r="L98" s="1"/>
      <c r="M98" s="1"/>
      <c r="N98" s="1"/>
      <c r="O98" s="1"/>
      <c r="P98" s="1"/>
    </row>
    <row r="99" spans="11:16" s="2" customFormat="1" x14ac:dyDescent="0.25">
      <c r="K99" s="1"/>
      <c r="L99" s="1"/>
      <c r="M99" s="1"/>
      <c r="N99" s="1"/>
      <c r="O99" s="1"/>
      <c r="P99" s="1"/>
    </row>
    <row r="100" spans="11:16" s="2" customFormat="1" x14ac:dyDescent="0.25">
      <c r="K100" s="1"/>
      <c r="L100" s="1"/>
      <c r="M100" s="1"/>
      <c r="N100" s="1"/>
      <c r="O100" s="1"/>
      <c r="P100" s="1"/>
    </row>
    <row r="101" spans="11:16" s="2" customFormat="1" x14ac:dyDescent="0.25">
      <c r="K101" s="1"/>
      <c r="L101" s="1"/>
      <c r="M101" s="1"/>
      <c r="N101" s="1"/>
      <c r="O101" s="1"/>
      <c r="P101" s="1"/>
    </row>
    <row r="102" spans="11:16" s="2" customFormat="1" x14ac:dyDescent="0.25">
      <c r="K102" s="1"/>
      <c r="L102" s="1"/>
      <c r="M102" s="1"/>
      <c r="N102" s="1"/>
      <c r="O102" s="1"/>
      <c r="P102" s="1"/>
    </row>
    <row r="103" spans="11:16" s="2" customFormat="1" x14ac:dyDescent="0.25">
      <c r="K103" s="1"/>
      <c r="L103" s="1"/>
      <c r="M103" s="1"/>
      <c r="N103" s="1"/>
      <c r="O103" s="1"/>
      <c r="P103" s="1"/>
    </row>
    <row r="104" spans="11:16" s="2" customFormat="1" x14ac:dyDescent="0.25">
      <c r="K104" s="1"/>
      <c r="L104" s="1"/>
      <c r="M104" s="1"/>
      <c r="N104" s="1"/>
      <c r="O104" s="1"/>
      <c r="P104" s="1"/>
    </row>
    <row r="105" spans="11:16" s="2" customFormat="1" x14ac:dyDescent="0.25">
      <c r="K105" s="1"/>
      <c r="L105" s="1"/>
      <c r="M105" s="1"/>
      <c r="N105" s="1"/>
      <c r="O105" s="1"/>
      <c r="P105" s="1"/>
    </row>
    <row r="106" spans="11:16" s="2" customFormat="1" x14ac:dyDescent="0.25">
      <c r="K106" s="1"/>
      <c r="L106" s="1"/>
      <c r="M106" s="1"/>
      <c r="N106" s="1"/>
      <c r="O106" s="1"/>
      <c r="P106" s="1"/>
    </row>
  </sheetData>
  <mergeCells count="1">
    <mergeCell ref="B2:G2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D4FB98F0C5D449CD8BD341D2C137A" ma:contentTypeVersion="13" ma:contentTypeDescription="Create a new document." ma:contentTypeScope="" ma:versionID="c63e4cd58f21bd969f2234cd798b324c">
  <xsd:schema xmlns:xsd="http://www.w3.org/2001/XMLSchema" xmlns:xs="http://www.w3.org/2001/XMLSchema" xmlns:p="http://schemas.microsoft.com/office/2006/metadata/properties" xmlns:ns3="bd3d4eaa-30b3-43ca-8bdb-2bfaaeb11d6f" xmlns:ns4="35728a6c-f85e-4fc2-8a30-e16e7a35c1e7" targetNamespace="http://schemas.microsoft.com/office/2006/metadata/properties" ma:root="true" ma:fieldsID="a79ac1f9425f2e845fae7406b51bb026" ns3:_="" ns4:_="">
    <xsd:import namespace="bd3d4eaa-30b3-43ca-8bdb-2bfaaeb11d6f"/>
    <xsd:import namespace="35728a6c-f85e-4fc2-8a30-e16e7a35c1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d4eaa-30b3-43ca-8bdb-2bfaaeb11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28a6c-f85e-4fc2-8a30-e16e7a35c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3584C-E72B-40AC-A2D5-E6DEE316B0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0584B9-ACF9-4C2F-BCB0-CAAAC678C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E759B-8432-4892-B975-620F85A9E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d4eaa-30b3-43ca-8bdb-2bfaaeb11d6f"/>
    <ds:schemaRef ds:uri="35728a6c-f85e-4fc2-8a30-e16e7a35c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case Digital pathology calculations</dc:title>
  <dc:subject>DOC-MRAD-BX2J7Y-2.0</dc:subject>
  <dc:creator>Markus Rålund</dc:creator>
  <dc:description>Markus Rålund with role Author on 2021-02-16 16:41:34</dc:description>
  <cp:lastModifiedBy>Emelie Svensson</cp:lastModifiedBy>
  <dcterms:created xsi:type="dcterms:W3CDTF">2020-09-08T13:55:17Z</dcterms:created>
  <dcterms:modified xsi:type="dcterms:W3CDTF">2021-07-06T07:32:21Z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0x010100C9ED4FB98F0C5D449CD8BD341D2C137A</vt:lpwstr>
  </property>
  <property fmtid="{D5CDD505-2E9C-101B-9397-08002B2CF9AE}" pid="3" name="SectraDoc_ApprovedBy">
    <vt:lpwstr>Markus Rålund with role Author on 2021-02-16 16:41:34</vt:lpwstr>
  </property>
  <property fmtid="{D5CDD505-2E9C-101B-9397-08002B2CF9AE}" pid="4" name="SectraDoc_Title">
    <vt:lpwstr>Business case Digital pathology calculations</vt:lpwstr>
  </property>
  <property fmtid="{D5CDD505-2E9C-101B-9397-08002B2CF9AE}" pid="5" name="SectraDoc_DocumentID">
    <vt:lpwstr>DOC-MRAD-BX2J7Y-2.0</vt:lpwstr>
  </property>
  <property fmtid="{D5CDD505-2E9C-101B-9397-08002B2CF9AE}" pid="6" name="SectraDoc_Author">
    <vt:lpwstr>Markus Rålund</vt:lpwstr>
  </property>
  <property fmtid="{D5CDD505-2E9C-101B-9397-08002B2CF9AE}" pid="7" name="SectraDoc_Projects">
    <vt:lpwstr/>
  </property>
  <property fmtid="{D5CDD505-2E9C-101B-9397-08002B2CF9AE}" pid="8" name="SectraDoc_Products">
    <vt:lpwstr/>
  </property>
  <property fmtid="{D5CDD505-2E9C-101B-9397-08002B2CF9AE}" pid="9" name="SectraDoc_BasedOnTemplateID">
    <vt:lpwstr/>
  </property>
  <property fmtid="{D5CDD505-2E9C-101B-9397-08002B2CF9AE}" pid="10" name="SectraDoc_SecurityLevel">
    <vt:lpwstr>Internal only</vt:lpwstr>
  </property>
  <property fmtid="{D5CDD505-2E9C-101B-9397-08002B2CF9AE}" pid="11" name="SectraDoc_Status">
    <vt:lpwstr>Approved</vt:lpwstr>
  </property>
</Properties>
</file>